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otky\Om\504015201501 - TR ČB Střed - výstavba R 110 kV + TR\odevzdání_1_7_2020\zadání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Pol'!$A$1:$U$77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67" i="12" l="1"/>
  <c r="F39" i="1" s="1"/>
  <c r="F40" i="1" s="1"/>
  <c r="G9" i="12"/>
  <c r="I9" i="12"/>
  <c r="K9" i="12"/>
  <c r="M9" i="12"/>
  <c r="O9" i="12"/>
  <c r="Q9" i="12"/>
  <c r="U9" i="12"/>
  <c r="G11" i="12"/>
  <c r="AD67" i="12" s="1"/>
  <c r="G39" i="1" s="1"/>
  <c r="G40" i="1" s="1"/>
  <c r="G25" i="1" s="1"/>
  <c r="G26" i="1" s="1"/>
  <c r="I11" i="12"/>
  <c r="K11" i="12"/>
  <c r="M11" i="12"/>
  <c r="O11" i="12"/>
  <c r="Q11" i="12"/>
  <c r="U11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M27" i="12" s="1"/>
  <c r="I27" i="12"/>
  <c r="K27" i="12"/>
  <c r="O27" i="12"/>
  <c r="Q27" i="12"/>
  <c r="U27" i="12"/>
  <c r="G29" i="12"/>
  <c r="I29" i="12"/>
  <c r="K29" i="12"/>
  <c r="M29" i="12"/>
  <c r="O29" i="12"/>
  <c r="Q29" i="12"/>
  <c r="U29" i="12"/>
  <c r="G32" i="12"/>
  <c r="I32" i="12"/>
  <c r="K32" i="12"/>
  <c r="M32" i="12"/>
  <c r="O32" i="12"/>
  <c r="Q32" i="12"/>
  <c r="U32" i="12"/>
  <c r="G34" i="12"/>
  <c r="M34" i="12" s="1"/>
  <c r="I34" i="12"/>
  <c r="K34" i="12"/>
  <c r="K33" i="12" s="1"/>
  <c r="O34" i="12"/>
  <c r="Q34" i="12"/>
  <c r="U34" i="12"/>
  <c r="U33" i="12" s="1"/>
  <c r="G36" i="12"/>
  <c r="M36" i="12" s="1"/>
  <c r="I36" i="12"/>
  <c r="K36" i="12"/>
  <c r="O36" i="12"/>
  <c r="Q36" i="12"/>
  <c r="U36" i="12"/>
  <c r="G38" i="12"/>
  <c r="G33" i="12" s="1"/>
  <c r="I48" i="1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9" i="1" s="1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O64" i="12"/>
  <c r="G65" i="12"/>
  <c r="M65" i="12" s="1"/>
  <c r="M64" i="12" s="1"/>
  <c r="I65" i="12"/>
  <c r="I64" i="12" s="1"/>
  <c r="K65" i="12"/>
  <c r="K64" i="12" s="1"/>
  <c r="O65" i="12"/>
  <c r="Q65" i="12"/>
  <c r="Q64" i="12" s="1"/>
  <c r="U65" i="12"/>
  <c r="U64" i="12" s="1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K40" i="12" l="1"/>
  <c r="Q8" i="12"/>
  <c r="O40" i="12"/>
  <c r="Q33" i="12"/>
  <c r="G64" i="12"/>
  <c r="I50" i="1" s="1"/>
  <c r="Q40" i="12"/>
  <c r="U40" i="12"/>
  <c r="I33" i="12"/>
  <c r="I8" i="12"/>
  <c r="K8" i="12"/>
  <c r="I40" i="12"/>
  <c r="M38" i="12"/>
  <c r="O8" i="12"/>
  <c r="O33" i="12"/>
  <c r="G8" i="12"/>
  <c r="U8" i="12"/>
  <c r="G28" i="1"/>
  <c r="G23" i="1"/>
  <c r="H39" i="1"/>
  <c r="H40" i="1" s="1"/>
  <c r="M33" i="12"/>
  <c r="M8" i="12"/>
  <c r="M40" i="12"/>
  <c r="I47" i="1" l="1"/>
  <c r="I16" i="1" s="1"/>
  <c r="I21" i="1" s="1"/>
  <c r="G67" i="12"/>
  <c r="I51" i="1"/>
  <c r="G24" i="1"/>
  <c r="G29" i="1" s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<sst xmlns="http://schemas.openxmlformats.org/spreadsheetml/2006/main" count="330" uniqueCount="197">
  <si>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</si>
  <si>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</si>
  <si>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</si>
  <si>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</si>
  <si>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</si>
  <si>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</si>
  <si>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</si>
  <si>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</si>
  <si>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</si>
  <si>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</si>
  <si>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</si>
  <si>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</si>
  <si>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</si>
  <si>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</si>
  <si>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</si>
  <si>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</si>
  <si>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</si>
  <si>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</si>
  <si>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</si>
  <si>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</si>
  <si>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</si>
  <si>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</si>
  <si>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</si>
  <si>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</si>
  <si>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</si>
  <si>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</si>
  <si>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</si>
  <si>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</si>
  <si>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</si>
  <si>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</si>
  <si>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</si>
  <si>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</si>
  <si>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</si>
  <si>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</si>
  <si>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</si>
  <si>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</si>
  <si>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</si>
  <si>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</si>
  <si>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</si>
  <si>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</si>
  <si>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</si>
  <si>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České Budějovice</t>
  </si>
  <si>
    <t>Rozpočet:</t>
  </si>
  <si>
    <t>Misto</t>
  </si>
  <si>
    <t>TR České Budějovice - SO 71 Areálová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</si>
  <si>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</si>
  <si>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</si>
  <si>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</si>
  <si>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</si>
  <si>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</si>
  <si>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</si>
  <si>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</si>
  <si>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</si>
  <si>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</si>
  <si>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</si>
  <si>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</si>
  <si>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</si>
  <si>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</si>
  <si>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</si>
  <si>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</si>
  <si>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</si>
  <si>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</si>
  <si>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</si>
  <si>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</si>
  <si>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</si>
  <si>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</si>
  <si>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</si>
  <si>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</si>
  <si>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</si>
  <si>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</si>
  <si>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</si>
  <si>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</si>
  <si>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</si>
  <si>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</si>
  <si>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</si>
  <si>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</si>
  <si>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</si>
  <si>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</si>
  <si>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</si>
  <si>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</si>
  <si>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</si>
  <si>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</si>
  <si>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</si>
  <si>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</si>
  <si>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</si>
  <si>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</si>
  <si>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</si>
  <si>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131201202R00</t>
  </si>
  <si>
    <t>Hloubení zapažených jam v hor.3 do 1000 m3</t>
  </si>
  <si>
    <t>m3</t>
  </si>
  <si>
    <t>POL1_0</t>
  </si>
  <si>
    <t>14*4,8*2,9</t>
  </si>
  <si>
    <t>VV</t>
  </si>
  <si>
    <t>132201201R00</t>
  </si>
  <si>
    <t>Hloubení rýh šířky do 200 cm v hor.3 do 100 m3</t>
  </si>
  <si>
    <t>DN200:189*0,8*1,78</t>
  </si>
  <si>
    <t>DN100:14*0,8*1,4</t>
  </si>
  <si>
    <t>výtlak:10*0,8*1,7</t>
  </si>
  <si>
    <t>131201209R00</t>
  </si>
  <si>
    <t>Příplatek za lepivost - hloubení zapaž.jam v hor.3</t>
  </si>
  <si>
    <t>132201209R00</t>
  </si>
  <si>
    <t>Příplatek za lepivost - hloubení rýh 200cm v hor.3</t>
  </si>
  <si>
    <t>151101102R00</t>
  </si>
  <si>
    <t>Pažení a rozepření stěn rýh - příložné - hl. do 4m</t>
  </si>
  <si>
    <t>m2</t>
  </si>
  <si>
    <t>203*1,78*2</t>
  </si>
  <si>
    <t>151101112R00</t>
  </si>
  <si>
    <t>Odstranění paženi stěn rýh - příložné - hl. do 4 m</t>
  </si>
  <si>
    <t>161101102R00</t>
  </si>
  <si>
    <t>Svislé přemístění výkopku z hor.1-4 do 4,0 m</t>
  </si>
  <si>
    <t>194,88+230,688</t>
  </si>
  <si>
    <t>162301102R00</t>
  </si>
  <si>
    <t>Vodorovné přemístění výkopku z hor.1-4 do 1000 m</t>
  </si>
  <si>
    <t>12,96+15,78+71,28</t>
  </si>
  <si>
    <t>171201101R00</t>
  </si>
  <si>
    <t>Uložení sypaniny do násypů nezhutněných</t>
  </si>
  <si>
    <t>171201201RT1</t>
  </si>
  <si>
    <t>Uložení sypaniny na skládku, včetně poplatku za skládku</t>
  </si>
  <si>
    <t>460120061RT1</t>
  </si>
  <si>
    <t>Odvoz zeminy, odvoz zeminy včetně naložení</t>
  </si>
  <si>
    <t>175100020RAB</t>
  </si>
  <si>
    <t>Obsyp potrubí štěrkopískem, dovoz štěrkopísku ze vzdálenosti 5 km</t>
  </si>
  <si>
    <t>POL2_0</t>
  </si>
  <si>
    <t>213*0,55*0,8</t>
  </si>
  <si>
    <t>174100010RAB</t>
  </si>
  <si>
    <t>Zásyp jam, rýh a šachet sypaninou, dovoz sypaniny ze vzdálenosti 500 m</t>
  </si>
  <si>
    <t>194,88-15,64</t>
  </si>
  <si>
    <t>298,416-17,04-93,72</t>
  </si>
  <si>
    <t>115100001RAA</t>
  </si>
  <si>
    <t>Čerpání vody na výšku 10 m, do 500 l, včetně pohotovosti čerpací soupravy</t>
  </si>
  <si>
    <t>h</t>
  </si>
  <si>
    <t>451572111RK1</t>
  </si>
  <si>
    <t>Lože pod potrubí z kameniva těženého 0 - 4 mm</t>
  </si>
  <si>
    <t>213*0,8*0,1</t>
  </si>
  <si>
    <t>564231111R00</t>
  </si>
  <si>
    <t>Podklad ze štěrkopísku po zhutnění tloušťky 10 cm</t>
  </si>
  <si>
    <t>7,6*4*0,1</t>
  </si>
  <si>
    <t>69365027R</t>
  </si>
  <si>
    <t>Geotextilie  NTB20 300  2x100 m bílá</t>
  </si>
  <si>
    <t>POL3_0</t>
  </si>
  <si>
    <t>273316131R00</t>
  </si>
  <si>
    <t>Základ.desky z betonu prostého vodostaveb. C25/30</t>
  </si>
  <si>
    <t>871353121R00</t>
  </si>
  <si>
    <t>Montáž trub z plastu, gumový kroužek, do DN 200</t>
  </si>
  <si>
    <t>m</t>
  </si>
  <si>
    <t>28611133R</t>
  </si>
  <si>
    <t>Trubka PP kanalizační 200x6,9 mm, plnostěnná, hladká, SN 12</t>
  </si>
  <si>
    <t>28611151.A</t>
  </si>
  <si>
    <t>Trubka kanalizační KGEM SN 12 PVC 160x4,0x1000</t>
  </si>
  <si>
    <t>kus</t>
  </si>
  <si>
    <t>286135118R</t>
  </si>
  <si>
    <t>Trubka kanal. PE100RC1 63x3,8 mm PN10, návin 100 m</t>
  </si>
  <si>
    <t>894411121R00</t>
  </si>
  <si>
    <t>Zřízení šachet z dílců, dno B 30, potrubí DN 300</t>
  </si>
  <si>
    <t>899104111R00</t>
  </si>
  <si>
    <t>Osazení poklopu s rámem nad 150 kg</t>
  </si>
  <si>
    <t>59224154R</t>
  </si>
  <si>
    <t>Skruž TBS-Q 1000/1000/120 SP</t>
  </si>
  <si>
    <t>59224106R</t>
  </si>
  <si>
    <t>Skruž se stupadly TBS-Q 1000/250/120 SP</t>
  </si>
  <si>
    <t>59224152R</t>
  </si>
  <si>
    <t>Skruž TBS-Q 1000/500/120/SP</t>
  </si>
  <si>
    <t>59224130R</t>
  </si>
  <si>
    <t>Deska přechodová TZK-Q 625/200/120/T</t>
  </si>
  <si>
    <t>59224174.AR</t>
  </si>
  <si>
    <t>Prstenec vyrovnávací TBW-Q 625/40/120</t>
  </si>
  <si>
    <t>59224177R</t>
  </si>
  <si>
    <t>Prstenec vyrovnávací TBW-Q 625/100/120</t>
  </si>
  <si>
    <t>59224177.AR</t>
  </si>
  <si>
    <t>Prstenec vyrovnávací TBW-Q 625/120/120</t>
  </si>
  <si>
    <t>59224368.AR</t>
  </si>
  <si>
    <t>Dno šachetní přímé TBZ-Q.1 1000/1000</t>
  </si>
  <si>
    <t>592-24999A</t>
  </si>
  <si>
    <t>Těsnění pro  DN 1000 Q.1</t>
  </si>
  <si>
    <t>592-24998A</t>
  </si>
  <si>
    <t>Šachtový poklop litina D 400 s rámem</t>
  </si>
  <si>
    <t>894411</t>
  </si>
  <si>
    <t>Retenční nádrž 12m3 s integr.šachtami s řízeným, odtokem- D+M (nabídka výrobce)</t>
  </si>
  <si>
    <t>28341255</t>
  </si>
  <si>
    <t>Lapač střešních splavenin PP s košíkem</t>
  </si>
  <si>
    <t>894422</t>
  </si>
  <si>
    <t>Čerpací jímka vč. 2ks čerpadel, pilíř,uzamykatelný, poklop-nabídka výrobce-D+M</t>
  </si>
  <si>
    <t>230170014R00</t>
  </si>
  <si>
    <t>Zkouška těsnosti potrubí, DN 150 - 200</t>
  </si>
  <si>
    <t>189+14+10</t>
  </si>
  <si>
    <t>592-24997A</t>
  </si>
  <si>
    <t>Geodetické práce</t>
  </si>
  <si>
    <t>hod</t>
  </si>
  <si>
    <t>721110806R00</t>
  </si>
  <si>
    <t>Demontáž potrubí z kameninových trub DN 200</t>
  </si>
  <si>
    <t>998276101R00</t>
  </si>
  <si>
    <t>Přesun hmot, trubní vedení plastová, otevř. výkop</t>
  </si>
  <si>
    <t>t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</si>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</sst>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40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38</v>
      </c>
      <c r="C2" s="82"/>
      <c r="D2" s="218" t="s">
        <v>44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43</v>
      </c>
      <c r="C3" s="84"/>
      <c r="D3" s="246" t="s">
        <v>41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1"/>
      <c r="F16" s="222"/>
      <c r="G16" s="221"/>
      <c r="H16" s="222"/>
      <c r="I16" s="221">
        <f>SUMIF(F47:F50,A16,I47:I50)+SUMIF(F47:F50,"PSU",I47:I50)</f>
        <v>0</v>
      </c>
      <c r="J16" s="223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1"/>
      <c r="F17" s="222"/>
      <c r="G17" s="221"/>
      <c r="H17" s="222"/>
      <c r="I17" s="221">
        <f>SUMIF(F47:F50,A17,I47:I50)</f>
        <v>0</v>
      </c>
      <c r="J17" s="223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1"/>
      <c r="F18" s="222"/>
      <c r="G18" s="221"/>
      <c r="H18" s="222"/>
      <c r="I18" s="221">
        <f>SUMIF(F47:F50,A18,I47:I50)</f>
        <v>0</v>
      </c>
      <c r="J18" s="223"/>
    </row>
    <row r="19" spans="1:10" ht="23.25" customHeight="1" x14ac:dyDescent="0.2">
      <c r="A19" s="141" t="s">
        <v>58</v>
      </c>
      <c r="B19" s="142" t="s">
        <v>26</v>
      </c>
      <c r="C19" s="58"/>
      <c r="D19" s="59"/>
      <c r="E19" s="221"/>
      <c r="F19" s="222"/>
      <c r="G19" s="221"/>
      <c r="H19" s="222"/>
      <c r="I19" s="221">
        <f>SUMIF(F47:F50,A19,I47:I50)</f>
        <v>0</v>
      </c>
      <c r="J19" s="223"/>
    </row>
    <row r="20" spans="1:10" ht="23.25" customHeight="1" x14ac:dyDescent="0.2">
      <c r="A20" s="141" t="s">
        <v>59</v>
      </c>
      <c r="B20" s="142" t="s">
        <v>27</v>
      </c>
      <c r="C20" s="58"/>
      <c r="D20" s="59"/>
      <c r="E20" s="221"/>
      <c r="F20" s="222"/>
      <c r="G20" s="221"/>
      <c r="H20" s="222"/>
      <c r="I20" s="221">
        <f>SUMIF(F47:F50,A20,I47:I50)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ZakladDPHSni*SazbaDPH1/100</f>
        <v>0</v>
      </c>
      <c r="H24" s="228"/>
      <c r="I24" s="22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ZakladDPHZakl*SazbaDPH2/100</f>
        <v>0</v>
      </c>
      <c r="H26" s="237"/>
      <c r="I26" s="23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1">
        <f>ZakladDPHSniVypocet+ZakladDPHZaklVypocet</f>
        <v>0</v>
      </c>
      <c r="H28" s="241"/>
      <c r="I28" s="24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39">
        <f>ZakladDPHSni+DPHSni+ZakladDPHZakl+DPHZakl+Zaokrouhleni</f>
        <v>0</v>
      </c>
      <c r="H29" s="239"/>
      <c r="I29" s="239"/>
      <c r="J29" s="119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09" t="s">
        <v>44</v>
      </c>
      <c r="D39" s="210"/>
      <c r="E39" s="210"/>
      <c r="F39" s="108">
        <f>'Rozpočet Pol'!AC67</f>
        <v>0</v>
      </c>
      <c r="G39" s="109">
        <f>'Rozpočet Pol'!AD67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1" t="s">
        <v>46</v>
      </c>
      <c r="C40" s="212"/>
      <c r="D40" s="212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48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49</v>
      </c>
      <c r="G46" s="129"/>
      <c r="H46" s="129"/>
      <c r="I46" s="214" t="s">
        <v>28</v>
      </c>
      <c r="J46" s="214"/>
    </row>
    <row r="47" spans="1:10" ht="25.5" customHeight="1" x14ac:dyDescent="0.2">
      <c r="A47" s="122"/>
      <c r="B47" s="130" t="s">
        <v>50</v>
      </c>
      <c r="C47" s="216" t="s">
        <v>51</v>
      </c>
      <c r="D47" s="217"/>
      <c r="E47" s="217"/>
      <c r="F47" s="132" t="s">
        <v>23</v>
      </c>
      <c r="G47" s="133"/>
      <c r="H47" s="133"/>
      <c r="I47" s="215">
        <f>'Rozpočet Pol'!G8</f>
        <v>0</v>
      </c>
      <c r="J47" s="215"/>
    </row>
    <row r="48" spans="1:10" ht="25.5" customHeight="1" x14ac:dyDescent="0.2">
      <c r="A48" s="122"/>
      <c r="B48" s="124" t="s">
        <v>52</v>
      </c>
      <c r="C48" s="203" t="s">
        <v>53</v>
      </c>
      <c r="D48" s="204"/>
      <c r="E48" s="204"/>
      <c r="F48" s="134" t="s">
        <v>23</v>
      </c>
      <c r="G48" s="135"/>
      <c r="H48" s="135"/>
      <c r="I48" s="202">
        <f>'Rozpočet Pol'!G33</f>
        <v>0</v>
      </c>
      <c r="J48" s="202"/>
    </row>
    <row r="49" spans="1:10" ht="25.5" customHeight="1" x14ac:dyDescent="0.2">
      <c r="A49" s="122"/>
      <c r="B49" s="124" t="s">
        <v>54</v>
      </c>
      <c r="C49" s="203" t="s">
        <v>55</v>
      </c>
      <c r="D49" s="204"/>
      <c r="E49" s="204"/>
      <c r="F49" s="134" t="s">
        <v>23</v>
      </c>
      <c r="G49" s="135"/>
      <c r="H49" s="135"/>
      <c r="I49" s="202">
        <f>'Rozpočet Pol'!G40</f>
        <v>0</v>
      </c>
      <c r="J49" s="202"/>
    </row>
    <row r="50" spans="1:10" ht="25.5" customHeight="1" x14ac:dyDescent="0.2">
      <c r="A50" s="122"/>
      <c r="B50" s="131" t="s">
        <v>56</v>
      </c>
      <c r="C50" s="206" t="s">
        <v>57</v>
      </c>
      <c r="D50" s="207"/>
      <c r="E50" s="207"/>
      <c r="F50" s="136" t="s">
        <v>23</v>
      </c>
      <c r="G50" s="137"/>
      <c r="H50" s="137"/>
      <c r="I50" s="205">
        <f>'Rozpočet Pol'!G64</f>
        <v>0</v>
      </c>
      <c r="J50" s="205"/>
    </row>
    <row r="51" spans="1:10" ht="25.5" customHeight="1" x14ac:dyDescent="0.2">
      <c r="A51" s="123"/>
      <c r="B51" s="127" t="s">
        <v>1</v>
      </c>
      <c r="C51" s="127"/>
      <c r="D51" s="128"/>
      <c r="E51" s="128"/>
      <c r="F51" s="138"/>
      <c r="G51" s="139"/>
      <c r="H51" s="139"/>
      <c r="I51" s="208">
        <f>SUM(I47:I50)</f>
        <v>0</v>
      </c>
      <c r="J51" s="208"/>
    </row>
    <row r="52" spans="1:10" x14ac:dyDescent="0.2">
      <c r="F52" s="140"/>
      <c r="G52" s="96"/>
      <c r="H52" s="140"/>
      <c r="I52" s="96"/>
      <c r="J52" s="96"/>
    </row>
    <row r="53" spans="1:10" x14ac:dyDescent="0.2">
      <c r="F53" s="140"/>
      <c r="G53" s="96"/>
      <c r="H53" s="140"/>
      <c r="I53" s="96"/>
      <c r="J53" s="96"/>
    </row>
    <row r="54" spans="1:10" x14ac:dyDescent="0.2">
      <c r="F54" s="140"/>
      <c r="G54" s="96"/>
      <c r="H54" s="140"/>
      <c r="I54" s="96"/>
      <c r="J54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39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61</v>
      </c>
    </row>
    <row r="2" spans="1:60" ht="24.95" customHeight="1" x14ac:dyDescent="0.2">
      <c r="A2" s="145" t="s">
        <v>60</v>
      </c>
      <c r="B2" s="143"/>
      <c r="C2" s="254" t="s">
        <v>44</v>
      </c>
      <c r="D2" s="255"/>
      <c r="E2" s="255"/>
      <c r="F2" s="255"/>
      <c r="G2" s="256"/>
      <c r="AE2" t="s">
        <v>62</v>
      </c>
    </row>
    <row r="3" spans="1:60" ht="24.95" customHeight="1" x14ac:dyDescent="0.2">
      <c r="A3" s="146" t="s">
        <v>7</v>
      </c>
      <c r="B3" s="144"/>
      <c r="C3" s="257" t="s">
        <v>41</v>
      </c>
      <c r="D3" s="258"/>
      <c r="E3" s="258"/>
      <c r="F3" s="258"/>
      <c r="G3" s="259"/>
      <c r="AE3" t="s">
        <v>63</v>
      </c>
    </row>
    <row r="4" spans="1:60" ht="24.95" hidden="1" customHeight="1" x14ac:dyDescent="0.2">
      <c r="A4" s="146" t="s">
        <v>8</v>
      </c>
      <c r="B4" s="144"/>
      <c r="C4" s="257"/>
      <c r="D4" s="258"/>
      <c r="E4" s="258"/>
      <c r="F4" s="258"/>
      <c r="G4" s="259"/>
      <c r="AE4" t="s">
        <v>64</v>
      </c>
    </row>
    <row r="5" spans="1:60" hidden="1" x14ac:dyDescent="0.2">
      <c r="A5" s="147" t="s">
        <v>65</v>
      </c>
      <c r="B5" s="148"/>
      <c r="C5" s="149"/>
      <c r="D5" s="150"/>
      <c r="E5" s="150"/>
      <c r="F5" s="150"/>
      <c r="G5" s="151"/>
      <c r="AE5" t="s">
        <v>66</v>
      </c>
    </row>
    <row r="7" spans="1:60" ht="38.25" x14ac:dyDescent="0.2">
      <c r="A7" s="156" t="s">
        <v>67</v>
      </c>
      <c r="B7" s="157" t="s">
        <v>68</v>
      </c>
      <c r="C7" s="157" t="s">
        <v>69</v>
      </c>
      <c r="D7" s="156" t="s">
        <v>70</v>
      </c>
      <c r="E7" s="156" t="s">
        <v>71</v>
      </c>
      <c r="F7" s="152" t="s">
        <v>72</v>
      </c>
      <c r="G7" s="175" t="s">
        <v>28</v>
      </c>
      <c r="H7" s="176" t="s">
        <v>29</v>
      </c>
      <c r="I7" s="176" t="s">
        <v>73</v>
      </c>
      <c r="J7" s="176" t="s">
        <v>30</v>
      </c>
      <c r="K7" s="176" t="s">
        <v>74</v>
      </c>
      <c r="L7" s="176" t="s">
        <v>75</v>
      </c>
      <c r="M7" s="176" t="s">
        <v>76</v>
      </c>
      <c r="N7" s="176" t="s">
        <v>77</v>
      </c>
      <c r="O7" s="176" t="s">
        <v>78</v>
      </c>
      <c r="P7" s="176" t="s">
        <v>79</v>
      </c>
      <c r="Q7" s="176" t="s">
        <v>80</v>
      </c>
      <c r="R7" s="176" t="s">
        <v>81</v>
      </c>
      <c r="S7" s="176" t="s">
        <v>82</v>
      </c>
      <c r="T7" s="176" t="s">
        <v>83</v>
      </c>
      <c r="U7" s="159" t="s">
        <v>84</v>
      </c>
    </row>
    <row r="8" spans="1:60" x14ac:dyDescent="0.2">
      <c r="A8" s="177" t="s">
        <v>85</v>
      </c>
      <c r="B8" s="178" t="s">
        <v>50</v>
      </c>
      <c r="C8" s="179" t="s">
        <v>51</v>
      </c>
      <c r="D8" s="180"/>
      <c r="E8" s="181"/>
      <c r="F8" s="182"/>
      <c r="G8" s="182">
        <f>SUMIF(AE9:AE32,"&lt;&gt;NOR",G9:G32)</f>
        <v>0</v>
      </c>
      <c r="H8" s="182"/>
      <c r="I8" s="182">
        <f>SUM(I9:I32)</f>
        <v>0</v>
      </c>
      <c r="J8" s="182"/>
      <c r="K8" s="182">
        <f>SUM(K9:K32)</f>
        <v>0</v>
      </c>
      <c r="L8" s="182"/>
      <c r="M8" s="182">
        <f>SUM(M9:M32)</f>
        <v>0</v>
      </c>
      <c r="N8" s="158"/>
      <c r="O8" s="158">
        <f>SUM(O9:O32)</f>
        <v>157.13390000000001</v>
      </c>
      <c r="P8" s="158"/>
      <c r="Q8" s="158">
        <f>SUM(Q9:Q32)</f>
        <v>0</v>
      </c>
      <c r="R8" s="158"/>
      <c r="S8" s="158"/>
      <c r="T8" s="177"/>
      <c r="U8" s="158">
        <f>SUM(U9:U32)</f>
        <v>2309.09</v>
      </c>
      <c r="AE8" t="s">
        <v>86</v>
      </c>
    </row>
    <row r="9" spans="1:60" outlineLevel="1" x14ac:dyDescent="0.2">
      <c r="A9" s="154">
        <v>1</v>
      </c>
      <c r="B9" s="160" t="s">
        <v>87</v>
      </c>
      <c r="C9" s="195" t="s">
        <v>88</v>
      </c>
      <c r="D9" s="162" t="s">
        <v>89</v>
      </c>
      <c r="E9" s="169">
        <v>194.88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1.556</v>
      </c>
      <c r="U9" s="163">
        <f>ROUND(E9*T9,2)</f>
        <v>303.23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90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91</v>
      </c>
      <c r="D10" s="165"/>
      <c r="E10" s="170">
        <v>194.88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92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0" t="s">
        <v>93</v>
      </c>
      <c r="C11" s="195" t="s">
        <v>94</v>
      </c>
      <c r="D11" s="162" t="s">
        <v>89</v>
      </c>
      <c r="E11" s="169">
        <v>298.416</v>
      </c>
      <c r="F11" s="172"/>
      <c r="G11" s="173">
        <f>ROUND(E11*F11,2)</f>
        <v>0</v>
      </c>
      <c r="H11" s="172"/>
      <c r="I11" s="173">
        <f>ROUND(E11*H11,2)</f>
        <v>0</v>
      </c>
      <c r="J11" s="172"/>
      <c r="K11" s="173">
        <f>ROUND(E11*J11,2)</f>
        <v>0</v>
      </c>
      <c r="L11" s="173">
        <v>21</v>
      </c>
      <c r="M11" s="173">
        <f>G11*(1+L11/100)</f>
        <v>0</v>
      </c>
      <c r="N11" s="163">
        <v>0</v>
      </c>
      <c r="O11" s="163">
        <f>ROUND(E11*N11,5)</f>
        <v>0</v>
      </c>
      <c r="P11" s="163">
        <v>0</v>
      </c>
      <c r="Q11" s="163">
        <f>ROUND(E11*P11,5)</f>
        <v>0</v>
      </c>
      <c r="R11" s="163"/>
      <c r="S11" s="163"/>
      <c r="T11" s="164">
        <v>1.44</v>
      </c>
      <c r="U11" s="163">
        <f>ROUND(E11*T11,2)</f>
        <v>429.72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90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95</v>
      </c>
      <c r="D12" s="165"/>
      <c r="E12" s="170">
        <v>269.13600000000002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92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96</v>
      </c>
      <c r="D13" s="165"/>
      <c r="E13" s="170">
        <v>15.68</v>
      </c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92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97</v>
      </c>
      <c r="D14" s="165"/>
      <c r="E14" s="170">
        <v>13.6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92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>
        <v>3</v>
      </c>
      <c r="B15" s="160" t="s">
        <v>98</v>
      </c>
      <c r="C15" s="195" t="s">
        <v>99</v>
      </c>
      <c r="D15" s="162" t="s">
        <v>89</v>
      </c>
      <c r="E15" s="169">
        <v>194.88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21</v>
      </c>
      <c r="M15" s="173">
        <f>G15*(1+L15/100)</f>
        <v>0</v>
      </c>
      <c r="N15" s="163">
        <v>0</v>
      </c>
      <c r="O15" s="163">
        <f>ROUND(E15*N15,5)</f>
        <v>0</v>
      </c>
      <c r="P15" s="163">
        <v>0</v>
      </c>
      <c r="Q15" s="163">
        <f>ROUND(E15*P15,5)</f>
        <v>0</v>
      </c>
      <c r="R15" s="163"/>
      <c r="S15" s="163"/>
      <c r="T15" s="164">
        <v>0.11</v>
      </c>
      <c r="U15" s="163">
        <f>ROUND(E15*T15,2)</f>
        <v>21.44</v>
      </c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90</v>
      </c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>
        <v>4</v>
      </c>
      <c r="B16" s="160" t="s">
        <v>100</v>
      </c>
      <c r="C16" s="195" t="s">
        <v>101</v>
      </c>
      <c r="D16" s="162" t="s">
        <v>89</v>
      </c>
      <c r="E16" s="169">
        <v>284.81599999999997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3">
        <v>0</v>
      </c>
      <c r="O16" s="163">
        <f>ROUND(E16*N16,5)</f>
        <v>0</v>
      </c>
      <c r="P16" s="163">
        <v>0</v>
      </c>
      <c r="Q16" s="163">
        <f>ROUND(E16*P16,5)</f>
        <v>0</v>
      </c>
      <c r="R16" s="163"/>
      <c r="S16" s="163"/>
      <c r="T16" s="164">
        <v>0.09</v>
      </c>
      <c r="U16" s="163">
        <f>ROUND(E16*T16,2)</f>
        <v>25.63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90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5</v>
      </c>
      <c r="B17" s="160" t="s">
        <v>102</v>
      </c>
      <c r="C17" s="195" t="s">
        <v>103</v>
      </c>
      <c r="D17" s="162" t="s">
        <v>104</v>
      </c>
      <c r="E17" s="169">
        <v>722.68</v>
      </c>
      <c r="F17" s="172"/>
      <c r="G17" s="173">
        <f>ROUND(E17*F17,2)</f>
        <v>0</v>
      </c>
      <c r="H17" s="172"/>
      <c r="I17" s="173">
        <f>ROUND(E17*H17,2)</f>
        <v>0</v>
      </c>
      <c r="J17" s="172"/>
      <c r="K17" s="173">
        <f>ROUND(E17*J17,2)</f>
        <v>0</v>
      </c>
      <c r="L17" s="173">
        <v>21</v>
      </c>
      <c r="M17" s="173">
        <f>G17*(1+L17/100)</f>
        <v>0</v>
      </c>
      <c r="N17" s="163">
        <v>8.5999999999999998E-4</v>
      </c>
      <c r="O17" s="163">
        <f>ROUND(E17*N17,5)</f>
        <v>0.62150000000000005</v>
      </c>
      <c r="P17" s="163">
        <v>0</v>
      </c>
      <c r="Q17" s="163">
        <f>ROUND(E17*P17,5)</f>
        <v>0</v>
      </c>
      <c r="R17" s="163"/>
      <c r="S17" s="163"/>
      <c r="T17" s="164">
        <v>0.48</v>
      </c>
      <c r="U17" s="163">
        <f>ROUND(E17*T17,2)</f>
        <v>346.89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90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6" t="s">
        <v>105</v>
      </c>
      <c r="D18" s="165"/>
      <c r="E18" s="170">
        <v>722.68</v>
      </c>
      <c r="F18" s="173"/>
      <c r="G18" s="173"/>
      <c r="H18" s="173"/>
      <c r="I18" s="173"/>
      <c r="J18" s="173"/>
      <c r="K18" s="173"/>
      <c r="L18" s="173"/>
      <c r="M18" s="173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92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>
        <v>6</v>
      </c>
      <c r="B19" s="160" t="s">
        <v>106</v>
      </c>
      <c r="C19" s="195" t="s">
        <v>107</v>
      </c>
      <c r="D19" s="162" t="s">
        <v>104</v>
      </c>
      <c r="E19" s="169">
        <v>722.68</v>
      </c>
      <c r="F19" s="172"/>
      <c r="G19" s="173">
        <f>ROUND(E19*F19,2)</f>
        <v>0</v>
      </c>
      <c r="H19" s="172"/>
      <c r="I19" s="173">
        <f>ROUND(E19*H19,2)</f>
        <v>0</v>
      </c>
      <c r="J19" s="172"/>
      <c r="K19" s="173">
        <f>ROUND(E19*J19,2)</f>
        <v>0</v>
      </c>
      <c r="L19" s="173">
        <v>21</v>
      </c>
      <c r="M19" s="173">
        <f>G19*(1+L19/100)</f>
        <v>0</v>
      </c>
      <c r="N19" s="163">
        <v>0</v>
      </c>
      <c r="O19" s="163">
        <f>ROUND(E19*N19,5)</f>
        <v>0</v>
      </c>
      <c r="P19" s="163">
        <v>0</v>
      </c>
      <c r="Q19" s="163">
        <f>ROUND(E19*P19,5)</f>
        <v>0</v>
      </c>
      <c r="R19" s="163"/>
      <c r="S19" s="163"/>
      <c r="T19" s="164">
        <v>0.33</v>
      </c>
      <c r="U19" s="163">
        <f>ROUND(E19*T19,2)</f>
        <v>238.48</v>
      </c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90</v>
      </c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7</v>
      </c>
      <c r="B20" s="160" t="s">
        <v>108</v>
      </c>
      <c r="C20" s="195" t="s">
        <v>109</v>
      </c>
      <c r="D20" s="162" t="s">
        <v>89</v>
      </c>
      <c r="E20" s="169">
        <v>425.56799999999998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0</v>
      </c>
      <c r="O20" s="163">
        <f>ROUND(E20*N20,5)</f>
        <v>0</v>
      </c>
      <c r="P20" s="163">
        <v>0</v>
      </c>
      <c r="Q20" s="163">
        <f>ROUND(E20*P20,5)</f>
        <v>0</v>
      </c>
      <c r="R20" s="163"/>
      <c r="S20" s="163"/>
      <c r="T20" s="164">
        <v>0.52</v>
      </c>
      <c r="U20" s="163">
        <f>ROUND(E20*T20,2)</f>
        <v>221.3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90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110</v>
      </c>
      <c r="D21" s="165"/>
      <c r="E21" s="170">
        <v>425.56799999999998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92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>
        <v>8</v>
      </c>
      <c r="B22" s="160" t="s">
        <v>111</v>
      </c>
      <c r="C22" s="195" t="s">
        <v>112</v>
      </c>
      <c r="D22" s="162" t="s">
        <v>89</v>
      </c>
      <c r="E22" s="169">
        <v>100.02</v>
      </c>
      <c r="F22" s="172"/>
      <c r="G22" s="173">
        <f>ROUND(E22*F22,2)</f>
        <v>0</v>
      </c>
      <c r="H22" s="172"/>
      <c r="I22" s="173">
        <f>ROUND(E22*H22,2)</f>
        <v>0</v>
      </c>
      <c r="J22" s="172"/>
      <c r="K22" s="173">
        <f>ROUND(E22*J22,2)</f>
        <v>0</v>
      </c>
      <c r="L22" s="173">
        <v>21</v>
      </c>
      <c r="M22" s="173">
        <f>G22*(1+L22/100)</f>
        <v>0</v>
      </c>
      <c r="N22" s="163">
        <v>0</v>
      </c>
      <c r="O22" s="163">
        <f>ROUND(E22*N22,5)</f>
        <v>0</v>
      </c>
      <c r="P22" s="163">
        <v>0</v>
      </c>
      <c r="Q22" s="163">
        <f>ROUND(E22*P22,5)</f>
        <v>0</v>
      </c>
      <c r="R22" s="163"/>
      <c r="S22" s="163"/>
      <c r="T22" s="164">
        <v>0.01</v>
      </c>
      <c r="U22" s="163">
        <f>ROUND(E22*T22,2)</f>
        <v>1</v>
      </c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90</v>
      </c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6" t="s">
        <v>113</v>
      </c>
      <c r="D23" s="165"/>
      <c r="E23" s="170">
        <v>100.02</v>
      </c>
      <c r="F23" s="173"/>
      <c r="G23" s="173"/>
      <c r="H23" s="173"/>
      <c r="I23" s="173"/>
      <c r="J23" s="173"/>
      <c r="K23" s="173"/>
      <c r="L23" s="173"/>
      <c r="M23" s="173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92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>
        <v>9</v>
      </c>
      <c r="B24" s="160" t="s">
        <v>114</v>
      </c>
      <c r="C24" s="195" t="s">
        <v>115</v>
      </c>
      <c r="D24" s="162" t="s">
        <v>89</v>
      </c>
      <c r="E24" s="169">
        <v>100.02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21</v>
      </c>
      <c r="M24" s="173">
        <f>G24*(1+L24/100)</f>
        <v>0</v>
      </c>
      <c r="N24" s="163">
        <v>0</v>
      </c>
      <c r="O24" s="163">
        <f>ROUND(E24*N24,5)</f>
        <v>0</v>
      </c>
      <c r="P24" s="163">
        <v>0</v>
      </c>
      <c r="Q24" s="163">
        <f>ROUND(E24*P24,5)</f>
        <v>0</v>
      </c>
      <c r="R24" s="163"/>
      <c r="S24" s="163"/>
      <c r="T24" s="164">
        <v>0.03</v>
      </c>
      <c r="U24" s="163">
        <f>ROUND(E24*T24,2)</f>
        <v>3</v>
      </c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90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54">
        <v>10</v>
      </c>
      <c r="B25" s="160" t="s">
        <v>116</v>
      </c>
      <c r="C25" s="195" t="s">
        <v>117</v>
      </c>
      <c r="D25" s="162" t="s">
        <v>89</v>
      </c>
      <c r="E25" s="169">
        <v>100.02</v>
      </c>
      <c r="F25" s="172"/>
      <c r="G25" s="173">
        <f>ROUND(E25*F25,2)</f>
        <v>0</v>
      </c>
      <c r="H25" s="172"/>
      <c r="I25" s="173">
        <f>ROUND(E25*H25,2)</f>
        <v>0</v>
      </c>
      <c r="J25" s="172"/>
      <c r="K25" s="173">
        <f>ROUND(E25*J25,2)</f>
        <v>0</v>
      </c>
      <c r="L25" s="173">
        <v>21</v>
      </c>
      <c r="M25" s="173">
        <f>G25*(1+L25/100)</f>
        <v>0</v>
      </c>
      <c r="N25" s="163">
        <v>0</v>
      </c>
      <c r="O25" s="163">
        <f>ROUND(E25*N25,5)</f>
        <v>0</v>
      </c>
      <c r="P25" s="163">
        <v>0</v>
      </c>
      <c r="Q25" s="163">
        <f>ROUND(E25*P25,5)</f>
        <v>0</v>
      </c>
      <c r="R25" s="163"/>
      <c r="S25" s="163"/>
      <c r="T25" s="164">
        <v>0.01</v>
      </c>
      <c r="U25" s="163">
        <f>ROUND(E25*T25,2)</f>
        <v>1</v>
      </c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90</v>
      </c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>
        <v>11</v>
      </c>
      <c r="B26" s="160" t="s">
        <v>118</v>
      </c>
      <c r="C26" s="195" t="s">
        <v>119</v>
      </c>
      <c r="D26" s="162" t="s">
        <v>89</v>
      </c>
      <c r="E26" s="169">
        <v>100.02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0.25</v>
      </c>
      <c r="U26" s="163">
        <f>ROUND(E26*T26,2)</f>
        <v>25.01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90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54">
        <v>12</v>
      </c>
      <c r="B27" s="160" t="s">
        <v>120</v>
      </c>
      <c r="C27" s="195" t="s">
        <v>121</v>
      </c>
      <c r="D27" s="162" t="s">
        <v>89</v>
      </c>
      <c r="E27" s="169">
        <v>93.72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21</v>
      </c>
      <c r="M27" s="173">
        <f>G27*(1+L27/100)</f>
        <v>0</v>
      </c>
      <c r="N27" s="163">
        <v>1.67</v>
      </c>
      <c r="O27" s="163">
        <f>ROUND(E27*N27,5)</f>
        <v>156.51240000000001</v>
      </c>
      <c r="P27" s="163">
        <v>0</v>
      </c>
      <c r="Q27" s="163">
        <f>ROUND(E27*P27,5)</f>
        <v>0</v>
      </c>
      <c r="R27" s="163"/>
      <c r="S27" s="163"/>
      <c r="T27" s="164">
        <v>2.59</v>
      </c>
      <c r="U27" s="163">
        <f>ROUND(E27*T27,2)</f>
        <v>242.73</v>
      </c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122</v>
      </c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6" t="s">
        <v>123</v>
      </c>
      <c r="D28" s="165"/>
      <c r="E28" s="170">
        <v>93.72</v>
      </c>
      <c r="F28" s="173"/>
      <c r="G28" s="173"/>
      <c r="H28" s="173"/>
      <c r="I28" s="173"/>
      <c r="J28" s="173"/>
      <c r="K28" s="173"/>
      <c r="L28" s="173"/>
      <c r="M28" s="173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92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ht="22.5" outlineLevel="1" x14ac:dyDescent="0.2">
      <c r="A29" s="154">
        <v>13</v>
      </c>
      <c r="B29" s="160" t="s">
        <v>124</v>
      </c>
      <c r="C29" s="195" t="s">
        <v>125</v>
      </c>
      <c r="D29" s="162" t="s">
        <v>89</v>
      </c>
      <c r="E29" s="169">
        <v>366.89600000000002</v>
      </c>
      <c r="F29" s="172"/>
      <c r="G29" s="173">
        <f>ROUND(E29*F29,2)</f>
        <v>0</v>
      </c>
      <c r="H29" s="172"/>
      <c r="I29" s="173">
        <f>ROUND(E29*H29,2)</f>
        <v>0</v>
      </c>
      <c r="J29" s="172"/>
      <c r="K29" s="173">
        <f>ROUND(E29*J29,2)</f>
        <v>0</v>
      </c>
      <c r="L29" s="173">
        <v>21</v>
      </c>
      <c r="M29" s="173">
        <f>G29*(1+L29/100)</f>
        <v>0</v>
      </c>
      <c r="N29" s="163">
        <v>0</v>
      </c>
      <c r="O29" s="163">
        <f>ROUND(E29*N29,5)</f>
        <v>0</v>
      </c>
      <c r="P29" s="163">
        <v>0</v>
      </c>
      <c r="Q29" s="163">
        <f>ROUND(E29*P29,5)</f>
        <v>0</v>
      </c>
      <c r="R29" s="163"/>
      <c r="S29" s="163"/>
      <c r="T29" s="164">
        <v>0.96</v>
      </c>
      <c r="U29" s="163">
        <f>ROUND(E29*T29,2)</f>
        <v>352.22</v>
      </c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122</v>
      </c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6" t="s">
        <v>126</v>
      </c>
      <c r="D30" s="165"/>
      <c r="E30" s="170">
        <v>179.24</v>
      </c>
      <c r="F30" s="173"/>
      <c r="G30" s="173"/>
      <c r="H30" s="173"/>
      <c r="I30" s="173"/>
      <c r="J30" s="173"/>
      <c r="K30" s="173"/>
      <c r="L30" s="173"/>
      <c r="M30" s="173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92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127</v>
      </c>
      <c r="D31" s="165"/>
      <c r="E31" s="170">
        <v>187.65600000000001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92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14</v>
      </c>
      <c r="B32" s="160" t="s">
        <v>128</v>
      </c>
      <c r="C32" s="195" t="s">
        <v>129</v>
      </c>
      <c r="D32" s="162" t="s">
        <v>130</v>
      </c>
      <c r="E32" s="169">
        <v>480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0.20300000000000001</v>
      </c>
      <c r="U32" s="163">
        <f>ROUND(E32*T32,2)</f>
        <v>97.44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122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55" t="s">
        <v>85</v>
      </c>
      <c r="B33" s="161" t="s">
        <v>52</v>
      </c>
      <c r="C33" s="197" t="s">
        <v>53</v>
      </c>
      <c r="D33" s="166"/>
      <c r="E33" s="171"/>
      <c r="F33" s="174"/>
      <c r="G33" s="174">
        <f>SUMIF(AE34:AE39,"&lt;&gt;NOR",G34:G39)</f>
        <v>0</v>
      </c>
      <c r="H33" s="174"/>
      <c r="I33" s="174">
        <f>SUM(I34:I39)</f>
        <v>0</v>
      </c>
      <c r="J33" s="174"/>
      <c r="K33" s="174">
        <f>SUM(K34:K39)</f>
        <v>0</v>
      </c>
      <c r="L33" s="174"/>
      <c r="M33" s="174">
        <f>SUM(M34:M39)</f>
        <v>0</v>
      </c>
      <c r="N33" s="167"/>
      <c r="O33" s="167">
        <f>SUM(O34:O39)</f>
        <v>40.85033</v>
      </c>
      <c r="P33" s="167"/>
      <c r="Q33" s="167">
        <f>SUM(Q34:Q39)</f>
        <v>0</v>
      </c>
      <c r="R33" s="167"/>
      <c r="S33" s="167"/>
      <c r="T33" s="168"/>
      <c r="U33" s="167">
        <f>SUM(U34:U39)</f>
        <v>32.209999999999994</v>
      </c>
      <c r="AE33" t="s">
        <v>86</v>
      </c>
    </row>
    <row r="34" spans="1:60" outlineLevel="1" x14ac:dyDescent="0.2">
      <c r="A34" s="154">
        <v>15</v>
      </c>
      <c r="B34" s="160" t="s">
        <v>131</v>
      </c>
      <c r="C34" s="195" t="s">
        <v>132</v>
      </c>
      <c r="D34" s="162" t="s">
        <v>89</v>
      </c>
      <c r="E34" s="169">
        <v>17.04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1.891</v>
      </c>
      <c r="O34" s="163">
        <f>ROUND(E34*N34,5)</f>
        <v>32.222639999999998</v>
      </c>
      <c r="P34" s="163">
        <v>0</v>
      </c>
      <c r="Q34" s="163">
        <f>ROUND(E34*P34,5)</f>
        <v>0</v>
      </c>
      <c r="R34" s="163"/>
      <c r="S34" s="163"/>
      <c r="T34" s="164">
        <v>1.7</v>
      </c>
      <c r="U34" s="163">
        <f>ROUND(E34*T34,2)</f>
        <v>28.97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90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133</v>
      </c>
      <c r="D35" s="165"/>
      <c r="E35" s="170">
        <v>17.04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92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16</v>
      </c>
      <c r="B36" s="160" t="s">
        <v>134</v>
      </c>
      <c r="C36" s="195" t="s">
        <v>135</v>
      </c>
      <c r="D36" s="162" t="s">
        <v>104</v>
      </c>
      <c r="E36" s="169">
        <v>3.04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0.2024</v>
      </c>
      <c r="O36" s="163">
        <f>ROUND(E36*N36,5)</f>
        <v>0.61529999999999996</v>
      </c>
      <c r="P36" s="163">
        <v>0</v>
      </c>
      <c r="Q36" s="163">
        <f>ROUND(E36*P36,5)</f>
        <v>0</v>
      </c>
      <c r="R36" s="163"/>
      <c r="S36" s="163"/>
      <c r="T36" s="164">
        <v>2.5999999999999999E-2</v>
      </c>
      <c r="U36" s="163">
        <f>ROUND(E36*T36,2)</f>
        <v>0.08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90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136</v>
      </c>
      <c r="D37" s="165"/>
      <c r="E37" s="170">
        <v>3.04</v>
      </c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92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17</v>
      </c>
      <c r="B38" s="160" t="s">
        <v>137</v>
      </c>
      <c r="C38" s="195" t="s">
        <v>138</v>
      </c>
      <c r="D38" s="162" t="s">
        <v>104</v>
      </c>
      <c r="E38" s="169">
        <v>95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2.9999999999999997E-4</v>
      </c>
      <c r="O38" s="163">
        <f>ROUND(E38*N38,5)</f>
        <v>2.8500000000000001E-2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139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54">
        <v>18</v>
      </c>
      <c r="B39" s="160" t="s">
        <v>140</v>
      </c>
      <c r="C39" s="195" t="s">
        <v>141</v>
      </c>
      <c r="D39" s="162" t="s">
        <v>89</v>
      </c>
      <c r="E39" s="169">
        <v>3.04</v>
      </c>
      <c r="F39" s="172"/>
      <c r="G39" s="173">
        <f>ROUND(E39*F39,2)</f>
        <v>0</v>
      </c>
      <c r="H39" s="172"/>
      <c r="I39" s="173">
        <f>ROUND(E39*H39,2)</f>
        <v>0</v>
      </c>
      <c r="J39" s="172"/>
      <c r="K39" s="173">
        <f>ROUND(E39*J39,2)</f>
        <v>0</v>
      </c>
      <c r="L39" s="173">
        <v>21</v>
      </c>
      <c r="M39" s="173">
        <f>G39*(1+L39/100)</f>
        <v>0</v>
      </c>
      <c r="N39" s="163">
        <v>2.6262799999999999</v>
      </c>
      <c r="O39" s="163">
        <f>ROUND(E39*N39,5)</f>
        <v>7.9838899999999997</v>
      </c>
      <c r="P39" s="163">
        <v>0</v>
      </c>
      <c r="Q39" s="163">
        <f>ROUND(E39*P39,5)</f>
        <v>0</v>
      </c>
      <c r="R39" s="163"/>
      <c r="S39" s="163"/>
      <c r="T39" s="164">
        <v>1.038</v>
      </c>
      <c r="U39" s="163">
        <f>ROUND(E39*T39,2)</f>
        <v>3.16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90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85</v>
      </c>
      <c r="B40" s="161" t="s">
        <v>54</v>
      </c>
      <c r="C40" s="197" t="s">
        <v>55</v>
      </c>
      <c r="D40" s="166"/>
      <c r="E40" s="171"/>
      <c r="F40" s="174"/>
      <c r="G40" s="174">
        <f>SUMIF(AE41:AE63,"&lt;&gt;NOR",G41:G63)</f>
        <v>0</v>
      </c>
      <c r="H40" s="174"/>
      <c r="I40" s="174">
        <f>SUM(I41:I63)</f>
        <v>0</v>
      </c>
      <c r="J40" s="174"/>
      <c r="K40" s="174">
        <f>SUM(K41:K63)</f>
        <v>0</v>
      </c>
      <c r="L40" s="174"/>
      <c r="M40" s="174">
        <f>SUM(M41:M63)</f>
        <v>0</v>
      </c>
      <c r="N40" s="167"/>
      <c r="O40" s="167">
        <f>SUM(O41:O63)</f>
        <v>45.615850000000002</v>
      </c>
      <c r="P40" s="167"/>
      <c r="Q40" s="167">
        <f>SUM(Q41:Q63)</f>
        <v>0.64080000000000004</v>
      </c>
      <c r="R40" s="167"/>
      <c r="S40" s="167"/>
      <c r="T40" s="168"/>
      <c r="U40" s="167">
        <f>SUM(U41:U63)</f>
        <v>179.04999999999998</v>
      </c>
      <c r="AE40" t="s">
        <v>86</v>
      </c>
    </row>
    <row r="41" spans="1:60" outlineLevel="1" x14ac:dyDescent="0.2">
      <c r="A41" s="154">
        <v>19</v>
      </c>
      <c r="B41" s="160" t="s">
        <v>142</v>
      </c>
      <c r="C41" s="195" t="s">
        <v>143</v>
      </c>
      <c r="D41" s="162" t="s">
        <v>144</v>
      </c>
      <c r="E41" s="169">
        <v>213</v>
      </c>
      <c r="F41" s="172"/>
      <c r="G41" s="173">
        <f t="shared" ref="G41:G60" si="0">ROUND(E41*F41,2)</f>
        <v>0</v>
      </c>
      <c r="H41" s="172"/>
      <c r="I41" s="173">
        <f t="shared" ref="I41:I60" si="1">ROUND(E41*H41,2)</f>
        <v>0</v>
      </c>
      <c r="J41" s="172"/>
      <c r="K41" s="173">
        <f t="shared" ref="K41:K60" si="2">ROUND(E41*J41,2)</f>
        <v>0</v>
      </c>
      <c r="L41" s="173">
        <v>21</v>
      </c>
      <c r="M41" s="173">
        <f t="shared" ref="M41:M60" si="3">G41*(1+L41/100)</f>
        <v>0</v>
      </c>
      <c r="N41" s="163">
        <v>1.0000000000000001E-5</v>
      </c>
      <c r="O41" s="163">
        <f t="shared" ref="O41:O60" si="4">ROUND(E41*N41,5)</f>
        <v>2.1299999999999999E-3</v>
      </c>
      <c r="P41" s="163">
        <v>0</v>
      </c>
      <c r="Q41" s="163">
        <f t="shared" ref="Q41:Q60" si="5">ROUND(E41*P41,5)</f>
        <v>0</v>
      </c>
      <c r="R41" s="163"/>
      <c r="S41" s="163"/>
      <c r="T41" s="164">
        <v>0.08</v>
      </c>
      <c r="U41" s="163">
        <f t="shared" ref="U41:U60" si="6">ROUND(E41*T41,2)</f>
        <v>17.04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90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22.5" outlineLevel="1" x14ac:dyDescent="0.2">
      <c r="A42" s="154">
        <v>20</v>
      </c>
      <c r="B42" s="160" t="s">
        <v>145</v>
      </c>
      <c r="C42" s="195" t="s">
        <v>146</v>
      </c>
      <c r="D42" s="162" t="s">
        <v>144</v>
      </c>
      <c r="E42" s="169">
        <v>189</v>
      </c>
      <c r="F42" s="172"/>
      <c r="G42" s="173">
        <f t="shared" si="0"/>
        <v>0</v>
      </c>
      <c r="H42" s="172"/>
      <c r="I42" s="173">
        <f t="shared" si="1"/>
        <v>0</v>
      </c>
      <c r="J42" s="172"/>
      <c r="K42" s="173">
        <f t="shared" si="2"/>
        <v>0</v>
      </c>
      <c r="L42" s="173">
        <v>21</v>
      </c>
      <c r="M42" s="173">
        <f t="shared" si="3"/>
        <v>0</v>
      </c>
      <c r="N42" s="163">
        <v>4.0320000000000002E-2</v>
      </c>
      <c r="O42" s="163">
        <f t="shared" si="4"/>
        <v>7.6204799999999997</v>
      </c>
      <c r="P42" s="163">
        <v>0</v>
      </c>
      <c r="Q42" s="163">
        <f t="shared" si="5"/>
        <v>0</v>
      </c>
      <c r="R42" s="163"/>
      <c r="S42" s="163"/>
      <c r="T42" s="164">
        <v>0</v>
      </c>
      <c r="U42" s="163">
        <f t="shared" si="6"/>
        <v>0</v>
      </c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139</v>
      </c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54">
        <v>21</v>
      </c>
      <c r="B43" s="160" t="s">
        <v>147</v>
      </c>
      <c r="C43" s="195" t="s">
        <v>148</v>
      </c>
      <c r="D43" s="162" t="s">
        <v>149</v>
      </c>
      <c r="E43" s="169">
        <v>14</v>
      </c>
      <c r="F43" s="172"/>
      <c r="G43" s="173">
        <f t="shared" si="0"/>
        <v>0</v>
      </c>
      <c r="H43" s="172"/>
      <c r="I43" s="173">
        <f t="shared" si="1"/>
        <v>0</v>
      </c>
      <c r="J43" s="172"/>
      <c r="K43" s="173">
        <f t="shared" si="2"/>
        <v>0</v>
      </c>
      <c r="L43" s="173">
        <v>21</v>
      </c>
      <c r="M43" s="173">
        <f t="shared" si="3"/>
        <v>0</v>
      </c>
      <c r="N43" s="163">
        <v>2.5999999999999999E-3</v>
      </c>
      <c r="O43" s="163">
        <f t="shared" si="4"/>
        <v>3.6400000000000002E-2</v>
      </c>
      <c r="P43" s="163">
        <v>0</v>
      </c>
      <c r="Q43" s="163">
        <f t="shared" si="5"/>
        <v>0</v>
      </c>
      <c r="R43" s="163"/>
      <c r="S43" s="163"/>
      <c r="T43" s="164">
        <v>0</v>
      </c>
      <c r="U43" s="163">
        <f t="shared" si="6"/>
        <v>0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139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ht="22.5" outlineLevel="1" x14ac:dyDescent="0.2">
      <c r="A44" s="154">
        <v>22</v>
      </c>
      <c r="B44" s="160" t="s">
        <v>150</v>
      </c>
      <c r="C44" s="195" t="s">
        <v>151</v>
      </c>
      <c r="D44" s="162" t="s">
        <v>144</v>
      </c>
      <c r="E44" s="169">
        <v>9.5</v>
      </c>
      <c r="F44" s="172"/>
      <c r="G44" s="173">
        <f t="shared" si="0"/>
        <v>0</v>
      </c>
      <c r="H44" s="172"/>
      <c r="I44" s="173">
        <f t="shared" si="1"/>
        <v>0</v>
      </c>
      <c r="J44" s="172"/>
      <c r="K44" s="173">
        <f t="shared" si="2"/>
        <v>0</v>
      </c>
      <c r="L44" s="173">
        <v>21</v>
      </c>
      <c r="M44" s="173">
        <f t="shared" si="3"/>
        <v>0</v>
      </c>
      <c r="N44" s="163">
        <v>7.2000000000000005E-4</v>
      </c>
      <c r="O44" s="163">
        <f t="shared" si="4"/>
        <v>6.8399999999999997E-3</v>
      </c>
      <c r="P44" s="163">
        <v>0</v>
      </c>
      <c r="Q44" s="163">
        <f t="shared" si="5"/>
        <v>0</v>
      </c>
      <c r="R44" s="163"/>
      <c r="S44" s="163"/>
      <c r="T44" s="164">
        <v>0</v>
      </c>
      <c r="U44" s="163">
        <f t="shared" si="6"/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139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23</v>
      </c>
      <c r="B45" s="160" t="s">
        <v>152</v>
      </c>
      <c r="C45" s="195" t="s">
        <v>153</v>
      </c>
      <c r="D45" s="162" t="s">
        <v>149</v>
      </c>
      <c r="E45" s="169">
        <v>6</v>
      </c>
      <c r="F45" s="172"/>
      <c r="G45" s="173">
        <f t="shared" si="0"/>
        <v>0</v>
      </c>
      <c r="H45" s="172"/>
      <c r="I45" s="173">
        <f t="shared" si="1"/>
        <v>0</v>
      </c>
      <c r="J45" s="172"/>
      <c r="K45" s="173">
        <f t="shared" si="2"/>
        <v>0</v>
      </c>
      <c r="L45" s="173">
        <v>21</v>
      </c>
      <c r="M45" s="173">
        <f t="shared" si="3"/>
        <v>0</v>
      </c>
      <c r="N45" s="163">
        <v>2.1240000000000001</v>
      </c>
      <c r="O45" s="163">
        <f t="shared" si="4"/>
        <v>12.744</v>
      </c>
      <c r="P45" s="163">
        <v>0</v>
      </c>
      <c r="Q45" s="163">
        <f t="shared" si="5"/>
        <v>0</v>
      </c>
      <c r="R45" s="163"/>
      <c r="S45" s="163"/>
      <c r="T45" s="164">
        <v>21.29</v>
      </c>
      <c r="U45" s="163">
        <f t="shared" si="6"/>
        <v>127.74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90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24</v>
      </c>
      <c r="B46" s="160" t="s">
        <v>154</v>
      </c>
      <c r="C46" s="195" t="s">
        <v>155</v>
      </c>
      <c r="D46" s="162" t="s">
        <v>149</v>
      </c>
      <c r="E46" s="169">
        <v>6</v>
      </c>
      <c r="F46" s="172"/>
      <c r="G46" s="173">
        <f t="shared" si="0"/>
        <v>0</v>
      </c>
      <c r="H46" s="172"/>
      <c r="I46" s="173">
        <f t="shared" si="1"/>
        <v>0</v>
      </c>
      <c r="J46" s="172"/>
      <c r="K46" s="173">
        <f t="shared" si="2"/>
        <v>0</v>
      </c>
      <c r="L46" s="173">
        <v>21</v>
      </c>
      <c r="M46" s="173">
        <f t="shared" si="3"/>
        <v>0</v>
      </c>
      <c r="N46" s="163">
        <v>7.0000000000000001E-3</v>
      </c>
      <c r="O46" s="163">
        <f t="shared" si="4"/>
        <v>4.2000000000000003E-2</v>
      </c>
      <c r="P46" s="163">
        <v>0</v>
      </c>
      <c r="Q46" s="163">
        <f t="shared" si="5"/>
        <v>0</v>
      </c>
      <c r="R46" s="163"/>
      <c r="S46" s="163"/>
      <c r="T46" s="164">
        <v>1.7</v>
      </c>
      <c r="U46" s="163">
        <f t="shared" si="6"/>
        <v>10.199999999999999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90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54">
        <v>25</v>
      </c>
      <c r="B47" s="160" t="s">
        <v>156</v>
      </c>
      <c r="C47" s="195" t="s">
        <v>157</v>
      </c>
      <c r="D47" s="162" t="s">
        <v>149</v>
      </c>
      <c r="E47" s="169">
        <v>1</v>
      </c>
      <c r="F47" s="172"/>
      <c r="G47" s="173">
        <f t="shared" si="0"/>
        <v>0</v>
      </c>
      <c r="H47" s="172"/>
      <c r="I47" s="173">
        <f t="shared" si="1"/>
        <v>0</v>
      </c>
      <c r="J47" s="172"/>
      <c r="K47" s="173">
        <f t="shared" si="2"/>
        <v>0</v>
      </c>
      <c r="L47" s="173">
        <v>21</v>
      </c>
      <c r="M47" s="173">
        <f t="shared" si="3"/>
        <v>0</v>
      </c>
      <c r="N47" s="163">
        <v>1.0349999999999999</v>
      </c>
      <c r="O47" s="163">
        <f t="shared" si="4"/>
        <v>1.0349999999999999</v>
      </c>
      <c r="P47" s="163">
        <v>0</v>
      </c>
      <c r="Q47" s="163">
        <f t="shared" si="5"/>
        <v>0</v>
      </c>
      <c r="R47" s="163"/>
      <c r="S47" s="163"/>
      <c r="T47" s="164">
        <v>0</v>
      </c>
      <c r="U47" s="163">
        <f t="shared" si="6"/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139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>
        <v>26</v>
      </c>
      <c r="B48" s="160" t="s">
        <v>158</v>
      </c>
      <c r="C48" s="195" t="s">
        <v>159</v>
      </c>
      <c r="D48" s="162" t="s">
        <v>149</v>
      </c>
      <c r="E48" s="169">
        <v>3</v>
      </c>
      <c r="F48" s="172"/>
      <c r="G48" s="173">
        <f t="shared" si="0"/>
        <v>0</v>
      </c>
      <c r="H48" s="172"/>
      <c r="I48" s="173">
        <f t="shared" si="1"/>
        <v>0</v>
      </c>
      <c r="J48" s="172"/>
      <c r="K48" s="173">
        <f t="shared" si="2"/>
        <v>0</v>
      </c>
      <c r="L48" s="173">
        <v>21</v>
      </c>
      <c r="M48" s="173">
        <f t="shared" si="3"/>
        <v>0</v>
      </c>
      <c r="N48" s="163">
        <v>0.25</v>
      </c>
      <c r="O48" s="163">
        <f t="shared" si="4"/>
        <v>0.75</v>
      </c>
      <c r="P48" s="163">
        <v>0</v>
      </c>
      <c r="Q48" s="163">
        <f t="shared" si="5"/>
        <v>0</v>
      </c>
      <c r="R48" s="163"/>
      <c r="S48" s="163"/>
      <c r="T48" s="164">
        <v>0</v>
      </c>
      <c r="U48" s="163">
        <f t="shared" si="6"/>
        <v>0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139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>
        <v>27</v>
      </c>
      <c r="B49" s="160" t="s">
        <v>160</v>
      </c>
      <c r="C49" s="195" t="s">
        <v>161</v>
      </c>
      <c r="D49" s="162" t="s">
        <v>149</v>
      </c>
      <c r="E49" s="169">
        <v>1</v>
      </c>
      <c r="F49" s="172"/>
      <c r="G49" s="173">
        <f t="shared" si="0"/>
        <v>0</v>
      </c>
      <c r="H49" s="172"/>
      <c r="I49" s="173">
        <f t="shared" si="1"/>
        <v>0</v>
      </c>
      <c r="J49" s="172"/>
      <c r="K49" s="173">
        <f t="shared" si="2"/>
        <v>0</v>
      </c>
      <c r="L49" s="173">
        <v>21</v>
      </c>
      <c r="M49" s="173">
        <f t="shared" si="3"/>
        <v>0</v>
      </c>
      <c r="N49" s="163">
        <v>0.52</v>
      </c>
      <c r="O49" s="163">
        <f t="shared" si="4"/>
        <v>0.52</v>
      </c>
      <c r="P49" s="163">
        <v>0</v>
      </c>
      <c r="Q49" s="163">
        <f t="shared" si="5"/>
        <v>0</v>
      </c>
      <c r="R49" s="163"/>
      <c r="S49" s="163"/>
      <c r="T49" s="164">
        <v>0</v>
      </c>
      <c r="U49" s="163">
        <f t="shared" si="6"/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139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>
        <v>28</v>
      </c>
      <c r="B50" s="160" t="s">
        <v>162</v>
      </c>
      <c r="C50" s="195" t="s">
        <v>163</v>
      </c>
      <c r="D50" s="162" t="s">
        <v>149</v>
      </c>
      <c r="E50" s="169">
        <v>5</v>
      </c>
      <c r="F50" s="172"/>
      <c r="G50" s="173">
        <f t="shared" si="0"/>
        <v>0</v>
      </c>
      <c r="H50" s="172"/>
      <c r="I50" s="173">
        <f t="shared" si="1"/>
        <v>0</v>
      </c>
      <c r="J50" s="172"/>
      <c r="K50" s="173">
        <f t="shared" si="2"/>
        <v>0</v>
      </c>
      <c r="L50" s="173">
        <v>21</v>
      </c>
      <c r="M50" s="173">
        <f t="shared" si="3"/>
        <v>0</v>
      </c>
      <c r="N50" s="163">
        <v>0.39300000000000002</v>
      </c>
      <c r="O50" s="163">
        <f t="shared" si="4"/>
        <v>1.9650000000000001</v>
      </c>
      <c r="P50" s="163">
        <v>0</v>
      </c>
      <c r="Q50" s="163">
        <f t="shared" si="5"/>
        <v>0</v>
      </c>
      <c r="R50" s="163"/>
      <c r="S50" s="163"/>
      <c r="T50" s="164">
        <v>0</v>
      </c>
      <c r="U50" s="163">
        <f t="shared" si="6"/>
        <v>0</v>
      </c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139</v>
      </c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>
        <v>29</v>
      </c>
      <c r="B51" s="160" t="s">
        <v>164</v>
      </c>
      <c r="C51" s="195" t="s">
        <v>165</v>
      </c>
      <c r="D51" s="162" t="s">
        <v>149</v>
      </c>
      <c r="E51" s="169">
        <v>1</v>
      </c>
      <c r="F51" s="172"/>
      <c r="G51" s="173">
        <f t="shared" si="0"/>
        <v>0</v>
      </c>
      <c r="H51" s="172"/>
      <c r="I51" s="173">
        <f t="shared" si="1"/>
        <v>0</v>
      </c>
      <c r="J51" s="172"/>
      <c r="K51" s="173">
        <f t="shared" si="2"/>
        <v>0</v>
      </c>
      <c r="L51" s="173">
        <v>21</v>
      </c>
      <c r="M51" s="173">
        <f t="shared" si="3"/>
        <v>0</v>
      </c>
      <c r="N51" s="163">
        <v>2.4E-2</v>
      </c>
      <c r="O51" s="163">
        <f t="shared" si="4"/>
        <v>2.4E-2</v>
      </c>
      <c r="P51" s="163">
        <v>0</v>
      </c>
      <c r="Q51" s="163">
        <f t="shared" si="5"/>
        <v>0</v>
      </c>
      <c r="R51" s="163"/>
      <c r="S51" s="163"/>
      <c r="T51" s="164">
        <v>0</v>
      </c>
      <c r="U51" s="163">
        <f t="shared" si="6"/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139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>
        <v>30</v>
      </c>
      <c r="B52" s="160" t="s">
        <v>166</v>
      </c>
      <c r="C52" s="195" t="s">
        <v>167</v>
      </c>
      <c r="D52" s="162" t="s">
        <v>149</v>
      </c>
      <c r="E52" s="169">
        <v>1</v>
      </c>
      <c r="F52" s="172"/>
      <c r="G52" s="173">
        <f t="shared" si="0"/>
        <v>0</v>
      </c>
      <c r="H52" s="172"/>
      <c r="I52" s="173">
        <f t="shared" si="1"/>
        <v>0</v>
      </c>
      <c r="J52" s="172"/>
      <c r="K52" s="173">
        <f t="shared" si="2"/>
        <v>0</v>
      </c>
      <c r="L52" s="173">
        <v>21</v>
      </c>
      <c r="M52" s="173">
        <f t="shared" si="3"/>
        <v>0</v>
      </c>
      <c r="N52" s="163">
        <v>6.8000000000000005E-2</v>
      </c>
      <c r="O52" s="163">
        <f t="shared" si="4"/>
        <v>6.8000000000000005E-2</v>
      </c>
      <c r="P52" s="163">
        <v>0</v>
      </c>
      <c r="Q52" s="163">
        <f t="shared" si="5"/>
        <v>0</v>
      </c>
      <c r="R52" s="163"/>
      <c r="S52" s="163"/>
      <c r="T52" s="164">
        <v>0</v>
      </c>
      <c r="U52" s="163">
        <f t="shared" si="6"/>
        <v>0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139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>
        <v>31</v>
      </c>
      <c r="B53" s="160" t="s">
        <v>168</v>
      </c>
      <c r="C53" s="195" t="s">
        <v>169</v>
      </c>
      <c r="D53" s="162" t="s">
        <v>149</v>
      </c>
      <c r="E53" s="169">
        <v>1</v>
      </c>
      <c r="F53" s="172"/>
      <c r="G53" s="173">
        <f t="shared" si="0"/>
        <v>0</v>
      </c>
      <c r="H53" s="172"/>
      <c r="I53" s="173">
        <f t="shared" si="1"/>
        <v>0</v>
      </c>
      <c r="J53" s="172"/>
      <c r="K53" s="173">
        <f t="shared" si="2"/>
        <v>0</v>
      </c>
      <c r="L53" s="173">
        <v>21</v>
      </c>
      <c r="M53" s="173">
        <f t="shared" si="3"/>
        <v>0</v>
      </c>
      <c r="N53" s="163">
        <v>0.08</v>
      </c>
      <c r="O53" s="163">
        <f t="shared" si="4"/>
        <v>0.08</v>
      </c>
      <c r="P53" s="163">
        <v>0</v>
      </c>
      <c r="Q53" s="163">
        <f t="shared" si="5"/>
        <v>0</v>
      </c>
      <c r="R53" s="163"/>
      <c r="S53" s="163"/>
      <c r="T53" s="164">
        <v>0</v>
      </c>
      <c r="U53" s="163">
        <f t="shared" si="6"/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139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>
        <v>32</v>
      </c>
      <c r="B54" s="160" t="s">
        <v>170</v>
      </c>
      <c r="C54" s="195" t="s">
        <v>171</v>
      </c>
      <c r="D54" s="162" t="s">
        <v>149</v>
      </c>
      <c r="E54" s="169">
        <v>6</v>
      </c>
      <c r="F54" s="172"/>
      <c r="G54" s="173">
        <f t="shared" si="0"/>
        <v>0</v>
      </c>
      <c r="H54" s="172"/>
      <c r="I54" s="173">
        <f t="shared" si="1"/>
        <v>0</v>
      </c>
      <c r="J54" s="172"/>
      <c r="K54" s="173">
        <f t="shared" si="2"/>
        <v>0</v>
      </c>
      <c r="L54" s="173">
        <v>21</v>
      </c>
      <c r="M54" s="173">
        <f t="shared" si="3"/>
        <v>0</v>
      </c>
      <c r="N54" s="163">
        <v>2.1</v>
      </c>
      <c r="O54" s="163">
        <f t="shared" si="4"/>
        <v>12.6</v>
      </c>
      <c r="P54" s="163">
        <v>0</v>
      </c>
      <c r="Q54" s="163">
        <f t="shared" si="5"/>
        <v>0</v>
      </c>
      <c r="R54" s="163"/>
      <c r="S54" s="163"/>
      <c r="T54" s="164">
        <v>0</v>
      </c>
      <c r="U54" s="163">
        <f t="shared" si="6"/>
        <v>0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139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>
        <v>33</v>
      </c>
      <c r="B55" s="160" t="s">
        <v>172</v>
      </c>
      <c r="C55" s="195" t="s">
        <v>173</v>
      </c>
      <c r="D55" s="162" t="s">
        <v>149</v>
      </c>
      <c r="E55" s="169">
        <v>11</v>
      </c>
      <c r="F55" s="172"/>
      <c r="G55" s="173">
        <f t="shared" si="0"/>
        <v>0</v>
      </c>
      <c r="H55" s="172"/>
      <c r="I55" s="173">
        <f t="shared" si="1"/>
        <v>0</v>
      </c>
      <c r="J55" s="172"/>
      <c r="K55" s="173">
        <f t="shared" si="2"/>
        <v>0</v>
      </c>
      <c r="L55" s="173">
        <v>21</v>
      </c>
      <c r="M55" s="173">
        <f t="shared" si="3"/>
        <v>0</v>
      </c>
      <c r="N55" s="163">
        <v>0</v>
      </c>
      <c r="O55" s="163">
        <f t="shared" si="4"/>
        <v>0</v>
      </c>
      <c r="P55" s="163">
        <v>0</v>
      </c>
      <c r="Q55" s="163">
        <f t="shared" si="5"/>
        <v>0</v>
      </c>
      <c r="R55" s="163"/>
      <c r="S55" s="163"/>
      <c r="T55" s="164">
        <v>0</v>
      </c>
      <c r="U55" s="163">
        <f t="shared" si="6"/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90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>
        <v>34</v>
      </c>
      <c r="B56" s="160" t="s">
        <v>174</v>
      </c>
      <c r="C56" s="195" t="s">
        <v>175</v>
      </c>
      <c r="D56" s="162" t="s">
        <v>149</v>
      </c>
      <c r="E56" s="169">
        <v>6</v>
      </c>
      <c r="F56" s="172"/>
      <c r="G56" s="173">
        <f t="shared" si="0"/>
        <v>0</v>
      </c>
      <c r="H56" s="172"/>
      <c r="I56" s="173">
        <f t="shared" si="1"/>
        <v>0</v>
      </c>
      <c r="J56" s="172"/>
      <c r="K56" s="173">
        <f t="shared" si="2"/>
        <v>0</v>
      </c>
      <c r="L56" s="173">
        <v>21</v>
      </c>
      <c r="M56" s="173">
        <f t="shared" si="3"/>
        <v>0</v>
      </c>
      <c r="N56" s="163">
        <v>0.86399999999999999</v>
      </c>
      <c r="O56" s="163">
        <f t="shared" si="4"/>
        <v>5.1840000000000002</v>
      </c>
      <c r="P56" s="163">
        <v>0</v>
      </c>
      <c r="Q56" s="163">
        <f t="shared" si="5"/>
        <v>0</v>
      </c>
      <c r="R56" s="163"/>
      <c r="S56" s="163"/>
      <c r="T56" s="164">
        <v>0</v>
      </c>
      <c r="U56" s="163">
        <f t="shared" si="6"/>
        <v>0</v>
      </c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90</v>
      </c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35</v>
      </c>
      <c r="B57" s="160" t="s">
        <v>176</v>
      </c>
      <c r="C57" s="195" t="s">
        <v>177</v>
      </c>
      <c r="D57" s="162" t="s">
        <v>149</v>
      </c>
      <c r="E57" s="169">
        <v>1</v>
      </c>
      <c r="F57" s="172"/>
      <c r="G57" s="173">
        <f t="shared" si="0"/>
        <v>0</v>
      </c>
      <c r="H57" s="172"/>
      <c r="I57" s="173">
        <f t="shared" si="1"/>
        <v>0</v>
      </c>
      <c r="J57" s="172"/>
      <c r="K57" s="173">
        <f t="shared" si="2"/>
        <v>0</v>
      </c>
      <c r="L57" s="173">
        <v>21</v>
      </c>
      <c r="M57" s="173">
        <f t="shared" si="3"/>
        <v>0</v>
      </c>
      <c r="N57" s="163">
        <v>1.641</v>
      </c>
      <c r="O57" s="163">
        <f t="shared" si="4"/>
        <v>1.641</v>
      </c>
      <c r="P57" s="163">
        <v>0</v>
      </c>
      <c r="Q57" s="163">
        <f t="shared" si="5"/>
        <v>0</v>
      </c>
      <c r="R57" s="163"/>
      <c r="S57" s="163"/>
      <c r="T57" s="164">
        <v>0</v>
      </c>
      <c r="U57" s="163">
        <f t="shared" si="6"/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90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>
        <v>36</v>
      </c>
      <c r="B58" s="160" t="s">
        <v>178</v>
      </c>
      <c r="C58" s="195" t="s">
        <v>179</v>
      </c>
      <c r="D58" s="162" t="s">
        <v>149</v>
      </c>
      <c r="E58" s="169">
        <v>8</v>
      </c>
      <c r="F58" s="172"/>
      <c r="G58" s="173">
        <f t="shared" si="0"/>
        <v>0</v>
      </c>
      <c r="H58" s="172"/>
      <c r="I58" s="173">
        <f t="shared" si="1"/>
        <v>0</v>
      </c>
      <c r="J58" s="172"/>
      <c r="K58" s="173">
        <f t="shared" si="2"/>
        <v>0</v>
      </c>
      <c r="L58" s="173">
        <v>21</v>
      </c>
      <c r="M58" s="173">
        <f t="shared" si="3"/>
        <v>0</v>
      </c>
      <c r="N58" s="163">
        <v>1E-3</v>
      </c>
      <c r="O58" s="163">
        <f t="shared" si="4"/>
        <v>8.0000000000000002E-3</v>
      </c>
      <c r="P58" s="163">
        <v>0</v>
      </c>
      <c r="Q58" s="163">
        <f t="shared" si="5"/>
        <v>0</v>
      </c>
      <c r="R58" s="163"/>
      <c r="S58" s="163"/>
      <c r="T58" s="164">
        <v>0</v>
      </c>
      <c r="U58" s="163">
        <f t="shared" si="6"/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139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ht="22.5" outlineLevel="1" x14ac:dyDescent="0.2">
      <c r="A59" s="154">
        <v>37</v>
      </c>
      <c r="B59" s="160" t="s">
        <v>180</v>
      </c>
      <c r="C59" s="195" t="s">
        <v>181</v>
      </c>
      <c r="D59" s="162" t="s">
        <v>149</v>
      </c>
      <c r="E59" s="169">
        <v>1</v>
      </c>
      <c r="F59" s="172"/>
      <c r="G59" s="173">
        <f t="shared" si="0"/>
        <v>0</v>
      </c>
      <c r="H59" s="172"/>
      <c r="I59" s="173">
        <f t="shared" si="1"/>
        <v>0</v>
      </c>
      <c r="J59" s="172"/>
      <c r="K59" s="173">
        <f t="shared" si="2"/>
        <v>0</v>
      </c>
      <c r="L59" s="173">
        <v>21</v>
      </c>
      <c r="M59" s="173">
        <f t="shared" si="3"/>
        <v>0</v>
      </c>
      <c r="N59" s="163">
        <v>1.2889999999999999</v>
      </c>
      <c r="O59" s="163">
        <f t="shared" si="4"/>
        <v>1.2889999999999999</v>
      </c>
      <c r="P59" s="163">
        <v>0</v>
      </c>
      <c r="Q59" s="163">
        <f t="shared" si="5"/>
        <v>0</v>
      </c>
      <c r="R59" s="163"/>
      <c r="S59" s="163"/>
      <c r="T59" s="164">
        <v>0</v>
      </c>
      <c r="U59" s="163">
        <f t="shared" si="6"/>
        <v>0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90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>
        <v>38</v>
      </c>
      <c r="B60" s="160" t="s">
        <v>182</v>
      </c>
      <c r="C60" s="195" t="s">
        <v>183</v>
      </c>
      <c r="D60" s="162" t="s">
        <v>144</v>
      </c>
      <c r="E60" s="169">
        <v>213</v>
      </c>
      <c r="F60" s="172"/>
      <c r="G60" s="173">
        <f t="shared" si="0"/>
        <v>0</v>
      </c>
      <c r="H60" s="172"/>
      <c r="I60" s="173">
        <f t="shared" si="1"/>
        <v>0</v>
      </c>
      <c r="J60" s="172"/>
      <c r="K60" s="173">
        <f t="shared" si="2"/>
        <v>0</v>
      </c>
      <c r="L60" s="173">
        <v>21</v>
      </c>
      <c r="M60" s="173">
        <f t="shared" si="3"/>
        <v>0</v>
      </c>
      <c r="N60" s="163">
        <v>0</v>
      </c>
      <c r="O60" s="163">
        <f t="shared" si="4"/>
        <v>0</v>
      </c>
      <c r="P60" s="163">
        <v>0</v>
      </c>
      <c r="Q60" s="163">
        <f t="shared" si="5"/>
        <v>0</v>
      </c>
      <c r="R60" s="163"/>
      <c r="S60" s="163"/>
      <c r="T60" s="164">
        <v>0.08</v>
      </c>
      <c r="U60" s="163">
        <f t="shared" si="6"/>
        <v>17.04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90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6" t="s">
        <v>184</v>
      </c>
      <c r="D61" s="165"/>
      <c r="E61" s="170">
        <v>213</v>
      </c>
      <c r="F61" s="173"/>
      <c r="G61" s="173"/>
      <c r="H61" s="173"/>
      <c r="I61" s="173"/>
      <c r="J61" s="173"/>
      <c r="K61" s="173"/>
      <c r="L61" s="173"/>
      <c r="M61" s="173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92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39</v>
      </c>
      <c r="B62" s="160" t="s">
        <v>185</v>
      </c>
      <c r="C62" s="195" t="s">
        <v>186</v>
      </c>
      <c r="D62" s="162" t="s">
        <v>187</v>
      </c>
      <c r="E62" s="169">
        <v>16</v>
      </c>
      <c r="F62" s="172"/>
      <c r="G62" s="173">
        <f>ROUND(E62*F62,2)</f>
        <v>0</v>
      </c>
      <c r="H62" s="172"/>
      <c r="I62" s="173">
        <f>ROUND(E62*H62,2)</f>
        <v>0</v>
      </c>
      <c r="J62" s="172"/>
      <c r="K62" s="173">
        <f>ROUND(E62*J62,2)</f>
        <v>0</v>
      </c>
      <c r="L62" s="173">
        <v>21</v>
      </c>
      <c r="M62" s="173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</v>
      </c>
      <c r="U62" s="163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90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40</v>
      </c>
      <c r="B63" s="160" t="s">
        <v>188</v>
      </c>
      <c r="C63" s="195" t="s">
        <v>189</v>
      </c>
      <c r="D63" s="162" t="s">
        <v>144</v>
      </c>
      <c r="E63" s="169">
        <v>24</v>
      </c>
      <c r="F63" s="172"/>
      <c r="G63" s="173">
        <f>ROUND(E63*F63,2)</f>
        <v>0</v>
      </c>
      <c r="H63" s="172"/>
      <c r="I63" s="173">
        <f>ROUND(E63*H63,2)</f>
        <v>0</v>
      </c>
      <c r="J63" s="172"/>
      <c r="K63" s="173">
        <f>ROUND(E63*J63,2)</f>
        <v>0</v>
      </c>
      <c r="L63" s="173">
        <v>21</v>
      </c>
      <c r="M63" s="173">
        <f>G63*(1+L63/100)</f>
        <v>0</v>
      </c>
      <c r="N63" s="163">
        <v>0</v>
      </c>
      <c r="O63" s="163">
        <f>ROUND(E63*N63,5)</f>
        <v>0</v>
      </c>
      <c r="P63" s="163">
        <v>2.6700000000000002E-2</v>
      </c>
      <c r="Q63" s="163">
        <f>ROUND(E63*P63,5)</f>
        <v>0.64080000000000004</v>
      </c>
      <c r="R63" s="163"/>
      <c r="S63" s="163"/>
      <c r="T63" s="164">
        <v>0.29299999999999998</v>
      </c>
      <c r="U63" s="163">
        <f>ROUND(E63*T63,2)</f>
        <v>7.03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90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85</v>
      </c>
      <c r="B64" s="161" t="s">
        <v>56</v>
      </c>
      <c r="C64" s="197" t="s">
        <v>57</v>
      </c>
      <c r="D64" s="166"/>
      <c r="E64" s="171"/>
      <c r="F64" s="174"/>
      <c r="G64" s="174">
        <f>SUMIF(AE65:AE65,"&lt;&gt;NOR",G65:G65)</f>
        <v>0</v>
      </c>
      <c r="H64" s="174"/>
      <c r="I64" s="174">
        <f>SUM(I65:I65)</f>
        <v>0</v>
      </c>
      <c r="J64" s="174"/>
      <c r="K64" s="174">
        <f>SUM(K65:K65)</f>
        <v>0</v>
      </c>
      <c r="L64" s="174"/>
      <c r="M64" s="174">
        <f>SUM(M65:M65)</f>
        <v>0</v>
      </c>
      <c r="N64" s="167"/>
      <c r="O64" s="167">
        <f>SUM(O65:O65)</f>
        <v>0</v>
      </c>
      <c r="P64" s="167"/>
      <c r="Q64" s="167">
        <f>SUM(Q65:Q65)</f>
        <v>0</v>
      </c>
      <c r="R64" s="167"/>
      <c r="S64" s="167"/>
      <c r="T64" s="168"/>
      <c r="U64" s="167">
        <f>SUM(U65:U65)</f>
        <v>67.510000000000005</v>
      </c>
      <c r="AE64" t="s">
        <v>86</v>
      </c>
    </row>
    <row r="65" spans="1:60" outlineLevel="1" x14ac:dyDescent="0.2">
      <c r="A65" s="183">
        <v>41</v>
      </c>
      <c r="B65" s="184" t="s">
        <v>190</v>
      </c>
      <c r="C65" s="198" t="s">
        <v>191</v>
      </c>
      <c r="D65" s="185" t="s">
        <v>192</v>
      </c>
      <c r="E65" s="186">
        <v>45.6158</v>
      </c>
      <c r="F65" s="187"/>
      <c r="G65" s="188">
        <f>ROUND(E65*F65,2)</f>
        <v>0</v>
      </c>
      <c r="H65" s="187"/>
      <c r="I65" s="188">
        <f>ROUND(E65*H65,2)</f>
        <v>0</v>
      </c>
      <c r="J65" s="187"/>
      <c r="K65" s="188">
        <f>ROUND(E65*J65,2)</f>
        <v>0</v>
      </c>
      <c r="L65" s="188">
        <v>21</v>
      </c>
      <c r="M65" s="188">
        <f>G65*(1+L65/100)</f>
        <v>0</v>
      </c>
      <c r="N65" s="189">
        <v>0</v>
      </c>
      <c r="O65" s="189">
        <f>ROUND(E65*N65,5)</f>
        <v>0</v>
      </c>
      <c r="P65" s="189">
        <v>0</v>
      </c>
      <c r="Q65" s="189">
        <f>ROUND(E65*P65,5)</f>
        <v>0</v>
      </c>
      <c r="R65" s="189"/>
      <c r="S65" s="189"/>
      <c r="T65" s="190">
        <v>1.48</v>
      </c>
      <c r="U65" s="189">
        <f>ROUND(E65*T65,2)</f>
        <v>67.510000000000005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90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x14ac:dyDescent="0.2">
      <c r="A66" s="6"/>
      <c r="B66" s="7" t="s">
        <v>193</v>
      </c>
      <c r="C66" s="199" t="s">
        <v>193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AC66">
        <v>15</v>
      </c>
      <c r="AD66">
        <v>21</v>
      </c>
    </row>
    <row r="67" spans="1:60" x14ac:dyDescent="0.2">
      <c r="A67" s="191"/>
      <c r="B67" s="192">
        <v>26</v>
      </c>
      <c r="C67" s="200" t="s">
        <v>193</v>
      </c>
      <c r="D67" s="193"/>
      <c r="E67" s="193"/>
      <c r="F67" s="193"/>
      <c r="G67" s="194">
        <f>G8+G33+G40+G64</f>
        <v>0</v>
      </c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AC67">
        <f>SUMIF(L7:L65,AC66,G7:G65)</f>
        <v>0</v>
      </c>
      <c r="AD67">
        <f>SUMIF(L7:L65,AD66,G7:G65)</f>
        <v>0</v>
      </c>
      <c r="AE67" t="s">
        <v>194</v>
      </c>
    </row>
    <row r="68" spans="1:60" x14ac:dyDescent="0.2">
      <c r="A68" s="6"/>
      <c r="B68" s="7" t="s">
        <v>193</v>
      </c>
      <c r="C68" s="199" t="s">
        <v>193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60" x14ac:dyDescent="0.2">
      <c r="A69" s="6"/>
      <c r="B69" s="7" t="s">
        <v>193</v>
      </c>
      <c r="C69" s="199" t="s">
        <v>193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60" x14ac:dyDescent="0.2">
      <c r="A70" s="260">
        <v>33</v>
      </c>
      <c r="B70" s="260"/>
      <c r="C70" s="26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60" x14ac:dyDescent="0.2">
      <c r="A71" s="262"/>
      <c r="B71" s="263"/>
      <c r="C71" s="264"/>
      <c r="D71" s="263"/>
      <c r="E71" s="263"/>
      <c r="F71" s="263"/>
      <c r="G71" s="26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AE71" t="s">
        <v>195</v>
      </c>
    </row>
    <row r="72" spans="1:60" x14ac:dyDescent="0.2">
      <c r="A72" s="266"/>
      <c r="B72" s="267"/>
      <c r="C72" s="268"/>
      <c r="D72" s="267"/>
      <c r="E72" s="267"/>
      <c r="F72" s="267"/>
      <c r="G72" s="269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60" x14ac:dyDescent="0.2">
      <c r="A73" s="266"/>
      <c r="B73" s="267"/>
      <c r="C73" s="268"/>
      <c r="D73" s="267"/>
      <c r="E73" s="267"/>
      <c r="F73" s="267"/>
      <c r="G73" s="269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60" x14ac:dyDescent="0.2">
      <c r="A74" s="266"/>
      <c r="B74" s="267"/>
      <c r="C74" s="268"/>
      <c r="D74" s="267"/>
      <c r="E74" s="267"/>
      <c r="F74" s="267"/>
      <c r="G74" s="269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270"/>
      <c r="B75" s="271"/>
      <c r="C75" s="272"/>
      <c r="D75" s="271"/>
      <c r="E75" s="271"/>
      <c r="F75" s="271"/>
      <c r="G75" s="273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193</v>
      </c>
      <c r="C76" s="199" t="s">
        <v>193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C77" s="201"/>
      <c r="AE77" t="s">
        <v>196</v>
      </c>
    </row>
  </sheetData>
  <mergeCells count="6">
    <mergeCell ref="A71:G75"/>
    <mergeCell ref="A1:G1"/>
    <mergeCell ref="C2:G2"/>
    <mergeCell ref="C3:G3"/>
    <mergeCell ref="C4:G4"/>
    <mergeCell ref="A70:C7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2014-02-28T09:52:57Z</cp:lastPrinted>
  <dcterms:created xsi:type="dcterms:W3CDTF">2009-04-08T07:15:50Z</dcterms:created>
  <dcterms:modified xsi:type="dcterms:W3CDTF">2020-07-02T04:34:58Z</dcterms:modified>
</cp:coreProperties>
</file>